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legere\Downloads\"/>
    </mc:Choice>
  </mc:AlternateContent>
  <xr:revisionPtr revIDLastSave="0" documentId="8_{BF2E46C4-5F8F-4B43-8EB8-6565C29C2558}" xr6:coauthVersionLast="47" xr6:coauthVersionMax="47" xr10:uidLastSave="{00000000-0000-0000-0000-000000000000}"/>
  <bookViews>
    <workbookView xWindow="-120" yWindow="-120" windowWidth="29040" windowHeight="15840" tabRatio="661" xr2:uid="{9049F28E-9177-4E5C-94F9-C6F59528F181}"/>
  </bookViews>
  <sheets>
    <sheet name="IZ Workshe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1" l="1"/>
  <c r="N9" i="1"/>
  <c r="M9" i="1"/>
  <c r="L9" i="1"/>
  <c r="K9" i="1"/>
  <c r="R11" i="1"/>
  <c r="R17" i="1" s="1"/>
  <c r="Q11" i="1"/>
  <c r="Q17" i="1" s="1"/>
  <c r="P11" i="1"/>
  <c r="P17" i="1" s="1"/>
  <c r="O11" i="1"/>
  <c r="O17" i="1" s="1"/>
  <c r="N11" i="1"/>
  <c r="N17" i="1" s="1"/>
  <c r="M11" i="1"/>
  <c r="M17" i="1" s="1"/>
  <c r="L11" i="1"/>
  <c r="L17" i="1" s="1"/>
  <c r="J11" i="1"/>
  <c r="J17" i="1" s="1"/>
  <c r="I11" i="1"/>
  <c r="I17" i="1" s="1"/>
  <c r="H11" i="1"/>
  <c r="H17" i="1" s="1"/>
  <c r="G11" i="1"/>
  <c r="G17" i="1" s="1"/>
  <c r="K11" i="1"/>
  <c r="K17" i="1" s="1"/>
  <c r="B28" i="1"/>
  <c r="B27" i="1"/>
  <c r="B26" i="1"/>
  <c r="I9" i="1"/>
  <c r="I8" i="1"/>
  <c r="J9" i="1"/>
  <c r="J8" i="1"/>
  <c r="C20" i="1" l="1"/>
  <c r="C21" i="1" s="1"/>
  <c r="C14" i="1"/>
  <c r="O14" i="1" l="1"/>
  <c r="N14" i="1"/>
  <c r="M14" i="1"/>
  <c r="K14" i="1"/>
  <c r="L14" i="1"/>
  <c r="R16" i="1"/>
  <c r="M16" i="1"/>
  <c r="J16" i="1"/>
  <c r="Q16" i="1"/>
  <c r="I16" i="1"/>
  <c r="P16" i="1"/>
  <c r="L16" i="1"/>
  <c r="G16" i="1"/>
  <c r="O16" i="1"/>
  <c r="K16" i="1"/>
  <c r="N16" i="1"/>
  <c r="H16" i="1"/>
  <c r="Q15" i="1"/>
  <c r="R15" i="1"/>
  <c r="J14" i="1"/>
  <c r="I14" i="1"/>
  <c r="P15" i="1"/>
  <c r="M15" i="1"/>
  <c r="K15" i="1"/>
  <c r="O15" i="1"/>
  <c r="N15" i="1"/>
  <c r="J13" i="1"/>
  <c r="I13" i="1"/>
  <c r="L15" i="1"/>
  <c r="H15" i="1"/>
  <c r="G15" i="1"/>
</calcChain>
</file>

<file path=xl/sharedStrings.xml><?xml version="1.0" encoding="utf-8"?>
<sst xmlns="http://schemas.openxmlformats.org/spreadsheetml/2006/main" count="71" uniqueCount="52">
  <si>
    <t>Net New Units:</t>
  </si>
  <si>
    <t>UNIT COUNTS</t>
  </si>
  <si>
    <t>AFFORDABILITY LEVELS</t>
  </si>
  <si>
    <r>
      <t>Existing Units</t>
    </r>
    <r>
      <rPr>
        <vertAlign val="superscript"/>
        <sz val="11"/>
        <color theme="1"/>
        <rFont val="Calibri"/>
        <family val="2"/>
        <scheme val="minor"/>
      </rPr>
      <t>1</t>
    </r>
    <r>
      <rPr>
        <sz val="11"/>
        <color theme="1"/>
        <rFont val="Calibri"/>
        <family val="2"/>
        <scheme val="minor"/>
      </rPr>
      <t>:</t>
    </r>
  </si>
  <si>
    <r>
      <t>Proposed Units</t>
    </r>
    <r>
      <rPr>
        <vertAlign val="superscript"/>
        <sz val="11"/>
        <color theme="1"/>
        <rFont val="Calibri"/>
        <family val="2"/>
        <scheme val="minor"/>
      </rPr>
      <t>2</t>
    </r>
    <r>
      <rPr>
        <sz val="11"/>
        <color theme="1"/>
        <rFont val="Calibri"/>
        <family val="2"/>
        <scheme val="minor"/>
      </rPr>
      <t>:</t>
    </r>
  </si>
  <si>
    <t>Percentage of Units between 60% and 80% AMI:</t>
  </si>
  <si>
    <t>Enter the number of residential dwelling units currently on the site</t>
  </si>
  <si>
    <t>Enter the number of proposed residential units at project completion (this number should include the existing units that are to be retained)</t>
  </si>
  <si>
    <t>The Density Bonus Factor is calculated per City of Worcester Zoning Ordinance, Article VII, Section 6.A.i. It is equal to the total percentage of affordable units + 5% with a cap of 15% in the RG-5 zoning district and 25% in all other districts.</t>
  </si>
  <si>
    <t>ZONING DISTRICT:</t>
  </si>
  <si>
    <t>Total Percentage of Affordable Units:</t>
  </si>
  <si>
    <t>Input Cell</t>
  </si>
  <si>
    <t>Output Cell</t>
  </si>
  <si>
    <t>Instruction</t>
  </si>
  <si>
    <t>Note that this worksheet should only be used for "Eligible Developments" - developments that include a minimum of 5% of units at 60% of AMI (Zoning Ordinance, Article VII, Section 6.A).</t>
  </si>
  <si>
    <t>Enter requested information into Input Cells</t>
  </si>
  <si>
    <t>DO NOT make changes to Output Cells</t>
  </si>
  <si>
    <t>Describes what should be entered into adjacent Input Cells</t>
  </si>
  <si>
    <t>RG-5</t>
  </si>
  <si>
    <r>
      <t>Percentage of Units at or below 60% AMI</t>
    </r>
    <r>
      <rPr>
        <vertAlign val="superscript"/>
        <sz val="11"/>
        <color theme="1"/>
        <rFont val="Calibri"/>
        <family val="2"/>
        <scheme val="minor"/>
      </rPr>
      <t>3</t>
    </r>
    <r>
      <rPr>
        <sz val="11"/>
        <color theme="1"/>
        <rFont val="Calibri"/>
        <family val="2"/>
        <scheme val="minor"/>
      </rPr>
      <t>:</t>
    </r>
  </si>
  <si>
    <r>
      <t>Density Bonus Factor</t>
    </r>
    <r>
      <rPr>
        <vertAlign val="superscript"/>
        <sz val="11"/>
        <color theme="1"/>
        <rFont val="Calibri"/>
        <family val="2"/>
        <scheme val="minor"/>
      </rPr>
      <t>4</t>
    </r>
    <r>
      <rPr>
        <sz val="11"/>
        <color theme="1"/>
        <rFont val="Calibri"/>
        <family val="2"/>
        <scheme val="minor"/>
      </rPr>
      <t>:</t>
    </r>
  </si>
  <si>
    <t>A minimum of 5% of units must be proposed for 60% AMI or below to qualify as an Eligible Development</t>
  </si>
  <si>
    <t>RS-10</t>
  </si>
  <si>
    <t>Per Zoning Ordinance Article VII, Section 6.A.ii.a, an Eligible Development that submits a Transportation Management Program is entitled to an additional reduction in the minimum parking requirement of 25%.</t>
  </si>
  <si>
    <t>RL-7</t>
  </si>
  <si>
    <t>ML-0.5</t>
  </si>
  <si>
    <t>OTHER</t>
  </si>
  <si>
    <r>
      <t>Is a Tranportation Management Program being submitted</t>
    </r>
    <r>
      <rPr>
        <vertAlign val="superscript"/>
        <sz val="11"/>
        <color theme="1"/>
        <rFont val="Calibri"/>
        <family val="2"/>
        <scheme val="minor"/>
      </rPr>
      <t>5</t>
    </r>
    <r>
      <rPr>
        <sz val="11"/>
        <color theme="1"/>
        <rFont val="Calibri"/>
        <family val="2"/>
        <scheme val="minor"/>
      </rPr>
      <t>:</t>
    </r>
  </si>
  <si>
    <t>RS-7</t>
  </si>
  <si>
    <t>BO-1.0/BL-1.0</t>
  </si>
  <si>
    <t>BO-2.0/BG-2.0</t>
  </si>
  <si>
    <t>BG-3.0</t>
  </si>
  <si>
    <t>BG-4.0</t>
  </si>
  <si>
    <t>BG-6.0</t>
  </si>
  <si>
    <t>ML-1.0/MG-1.0</t>
  </si>
  <si>
    <t>ML-2.0/MG-2.0</t>
  </si>
  <si>
    <t>Min Lot Area (SqFt)</t>
  </si>
  <si>
    <t>Min Frontage (Ft)</t>
  </si>
  <si>
    <t>Max Floor Area Ratio</t>
  </si>
  <si>
    <t>Base Requirement</t>
  </si>
  <si>
    <t>Requirement Modified by IZ Bonuses</t>
  </si>
  <si>
    <t>BUILDING TYPE:</t>
  </si>
  <si>
    <t>none</t>
  </si>
  <si>
    <r>
      <t>Is the site located in a Commercial Corridors Overlay District (CCOD)</t>
    </r>
    <r>
      <rPr>
        <vertAlign val="superscript"/>
        <sz val="11"/>
        <color theme="1"/>
        <rFont val="Calibri"/>
        <family val="2"/>
        <scheme val="minor"/>
      </rPr>
      <t>6</t>
    </r>
    <r>
      <rPr>
        <sz val="11"/>
        <color theme="1"/>
        <rFont val="Calibri"/>
        <family val="2"/>
        <scheme val="minor"/>
      </rPr>
      <t>:</t>
    </r>
  </si>
  <si>
    <t>This worksheet will recalculate the minimum parking requirements for projects located in the Commercial Corridor Overlay District only insofar as they are modified by Table 9.1. Other parking reductions available to projects in the CCOD (for ex: related to bike parking or mixed use) are not accounted for in this worksheet.</t>
  </si>
  <si>
    <t>This worksheet utilizes the basic residential parking requirement of the Ordinance: 2 parking spaces per unit. Some developments, like senior living facilities, are subject to a different parking requirement and therefore should ignore the parking calculations of this worksheet. In addition, this worksheet only calculates the parking requirements for the residential portions of a project; mixed-use developments should calculate the parking requirements for the non-residential portions of the building seperately.</t>
  </si>
  <si>
    <t>DPRS Version 04042024</t>
  </si>
  <si>
    <r>
      <t>Min Parking</t>
    </r>
    <r>
      <rPr>
        <b/>
        <vertAlign val="superscript"/>
        <sz val="11"/>
        <color theme="1"/>
        <rFont val="Calibri"/>
        <family val="2"/>
        <scheme val="minor"/>
      </rPr>
      <t>7</t>
    </r>
  </si>
  <si>
    <t>PROJECT ADDRESS:</t>
  </si>
  <si>
    <t>Per Zoning Ordinance Article VII, Section 6.A.ii.b and Section 6.A.ii.c, an Eligible Development may get a Special Permit from the Planning Board to modify the loading requirements, parking dimensional, landscaping, and layout requirements, and further reduce the number of required parking spaces. The total reduction in parking, after applying the Density Bonus, TMP bonus (see note 5), and the Planning Board Special Permit cannot exceed 50%.</t>
  </si>
  <si>
    <r>
      <t>Min Parking by Special Permit</t>
    </r>
    <r>
      <rPr>
        <b/>
        <vertAlign val="superscript"/>
        <sz val="11"/>
        <color theme="1"/>
        <rFont val="Calibri"/>
        <family val="2"/>
        <scheme val="minor"/>
      </rPr>
      <t>8</t>
    </r>
  </si>
  <si>
    <r>
      <t xml:space="preserve">To use this worksheet, enter the basic project information in the tables on the left (use drop-down menus where provided). </t>
    </r>
    <r>
      <rPr>
        <b/>
        <i/>
        <u/>
        <sz val="12"/>
        <color rgb="FF9C0006"/>
        <rFont val="Calibri"/>
        <family val="2"/>
        <scheme val="minor"/>
      </rPr>
      <t>ALL INFORMATION MUST BE ENTERED FOR THE WORKSHEET TO WORK PROPERLY.</t>
    </r>
    <r>
      <rPr>
        <b/>
        <sz val="12"/>
        <color rgb="FF9C0006"/>
        <rFont val="Calibri"/>
        <family val="2"/>
        <scheme val="minor"/>
      </rPr>
      <t xml:space="preserve"> Once project information is entered, the table on the right will output the zoning requirements, as modified by IZ density bonuses.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</si>
</sst>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x14ac:knownFonts="1">
    <font>
      <sz val="11"/>
      <color theme="1"/>
      <name val="Calibri"/>
      <family val="2"/>
      <scheme val="minor"/>
    </font>
    <font>
      <sz val="11"/>
      <color theme="1"/>
      <name val="Calibri"/>
      <family val="2"/>
      <scheme val="minor"/>
    </font>
    <font>
      <sz val="11"/>
      <color rgb="FF9C0006"/>
      <name val="Calibri"/>
      <family val="2"/>
      <scheme val="minor"/>
    </font>
    <font>
      <sz val="11"/>
      <color rgb="FF3F3F7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b/>
      <sz val="11"/>
      <color rgb="FF3F3F76"/>
      <name val="Calibri"/>
      <family val="2"/>
      <scheme val="minor"/>
    </font>
    <font>
      <i/>
      <sz val="11"/>
      <color rgb="FF9C0006"/>
      <name val="Calibri"/>
      <family val="2"/>
      <scheme val="minor"/>
    </font>
    <font>
      <b/>
      <sz val="12"/>
      <color rgb="FF9C0006"/>
      <name val="Calibri"/>
      <family val="2"/>
      <scheme val="minor"/>
    </font>
    <font>
      <b/>
      <sz val="11"/>
      <color theme="0" tint="-0.34998626667073579"/>
      <name val="Calibri"/>
      <family val="2"/>
      <scheme val="minor"/>
    </font>
    <font>
      <sz val="11"/>
      <color theme="0" tint="-0.34998626667073579"/>
      <name val="Calibri"/>
      <family val="2"/>
      <scheme val="minor"/>
    </font>
    <font>
      <i/>
      <sz val="11"/>
      <color theme="0" tint="-0.249977111117893"/>
      <name val="Calibri"/>
      <family val="2"/>
      <scheme val="minor"/>
    </font>
    <font>
      <b/>
      <vertAlign val="superscript"/>
      <sz val="11"/>
      <color theme="1"/>
      <name val="Calibri"/>
      <family val="2"/>
      <scheme val="minor"/>
    </font>
    <font>
      <b/>
      <sz val="12"/>
      <color rgb="FF3F3F76"/>
      <name val="Calibri"/>
      <family val="2"/>
      <scheme val="minor"/>
    </font>
    <font>
      <b/>
      <i/>
      <u/>
      <sz val="12"/>
      <color rgb="FF9C0006"/>
      <name val="Calibri"/>
      <family val="2"/>
      <scheme val="minor"/>
    </font>
  </fonts>
  <fills count="13">
    <fill>
      <patternFill patternType="none"/>
    </fill>
    <fill>
      <patternFill patternType="gray125"/>
    </fill>
    <fill>
      <patternFill patternType="solid">
        <fgColor rgb="FFFFC7CE"/>
      </patternFill>
    </fill>
    <fill>
      <patternFill patternType="solid">
        <fgColor rgb="FFFFCC99"/>
      </patternFill>
    </fill>
    <fill>
      <patternFill patternType="solid">
        <fgColor rgb="FFF2F2F2"/>
      </patternFill>
    </fill>
    <fill>
      <patternFill patternType="solid">
        <fgColor rgb="FFFFFFCC"/>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s>
  <borders count="1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style="thin">
        <color rgb="FFB2B2B2"/>
      </top>
      <bottom style="medium">
        <color indexed="64"/>
      </bottom>
      <diagonal/>
    </border>
    <border>
      <left style="thin">
        <color rgb="FFB2B2B2"/>
      </left>
      <right style="thin">
        <color rgb="FFB2B2B2"/>
      </right>
      <top/>
      <bottom style="thin">
        <color rgb="FFB2B2B2"/>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theme="0" tint="-0.499984740745262"/>
      </left>
      <right style="thin">
        <color theme="0" tint="-0.499984740745262"/>
      </right>
      <top style="medium">
        <color indexed="64"/>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medium">
        <color indexed="64"/>
      </bottom>
      <diagonal/>
    </border>
    <border>
      <left style="thin">
        <color theme="0" tint="-0.499984740745262"/>
      </left>
      <right/>
      <top style="medium">
        <color indexed="64"/>
      </top>
      <bottom/>
      <diagonal/>
    </border>
    <border>
      <left style="thin">
        <color theme="0" tint="-0.499984740745262"/>
      </left>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theme="0" tint="-0.499984740745262"/>
      </left>
      <right style="medium">
        <color indexed="64"/>
      </right>
      <top/>
      <bottom style="medium">
        <color indexed="64"/>
      </bottom>
      <diagonal/>
    </border>
    <border>
      <left style="medium">
        <color indexed="64"/>
      </left>
      <right/>
      <top/>
      <bottom style="medium">
        <color indexed="64"/>
      </bottom>
      <diagonal/>
    </border>
  </borders>
  <cellStyleXfs count="13">
    <xf numFmtId="0" fontId="0" fillId="0" borderId="0"/>
    <xf numFmtId="0" fontId="2" fillId="2" borderId="0" applyNumberFormat="0" applyBorder="0" applyAlignment="0" applyProtection="0"/>
    <xf numFmtId="0" fontId="3" fillId="3" borderId="1" applyNumberFormat="0" applyAlignment="0" applyProtection="0"/>
    <xf numFmtId="0" fontId="4" fillId="4" borderId="1" applyNumberFormat="0" applyAlignment="0" applyProtection="0"/>
    <xf numFmtId="0" fontId="1" fillId="5" borderId="2" applyNumberFormat="0" applyFont="0" applyAlignment="0" applyProtection="0"/>
    <xf numFmtId="0" fontId="6" fillId="0" borderId="0" applyNumberFormat="0" applyFill="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cellStyleXfs>
  <cellXfs count="60">
    <xf numFmtId="0" fontId="0" fillId="0" borderId="0" xfId="0"/>
    <xf numFmtId="0" fontId="0" fillId="0" borderId="0" xfId="0" applyAlignment="1">
      <alignment horizontal="right"/>
    </xf>
    <xf numFmtId="0" fontId="4" fillId="4" borderId="1" xfId="3" applyAlignment="1">
      <alignment horizontal="right"/>
    </xf>
    <xf numFmtId="0" fontId="10" fillId="3" borderId="1" xfId="2" applyFont="1" applyAlignment="1">
      <alignment horizontal="center" vertical="center"/>
    </xf>
    <xf numFmtId="0" fontId="4" fillId="4" borderId="1" xfId="3" applyAlignment="1">
      <alignment horizontal="center"/>
    </xf>
    <xf numFmtId="0" fontId="6" fillId="0" borderId="0" xfId="5"/>
    <xf numFmtId="0" fontId="0" fillId="5" borderId="2" xfId="4" applyFont="1" applyAlignment="1">
      <alignment horizontal="center"/>
    </xf>
    <xf numFmtId="0" fontId="7" fillId="5" borderId="3" xfId="4" applyFont="1" applyBorder="1" applyAlignment="1"/>
    <xf numFmtId="0" fontId="0" fillId="0" borderId="5" xfId="0" applyBorder="1"/>
    <xf numFmtId="0" fontId="0" fillId="5" borderId="2" xfId="4" applyFont="1" applyAlignment="1">
      <alignment horizontal="right"/>
    </xf>
    <xf numFmtId="0" fontId="7" fillId="5" borderId="2" xfId="4" applyFont="1" applyAlignment="1">
      <alignment horizontal="right"/>
    </xf>
    <xf numFmtId="0" fontId="6" fillId="0" borderId="0" xfId="5" applyFill="1" applyBorder="1"/>
    <xf numFmtId="0" fontId="0" fillId="5" borderId="4" xfId="4" applyFont="1" applyBorder="1" applyAlignment="1">
      <alignment horizontal="right"/>
    </xf>
    <xf numFmtId="0" fontId="7" fillId="5" borderId="3" xfId="4" applyFont="1" applyBorder="1" applyAlignment="1">
      <alignment horizontal="left"/>
    </xf>
    <xf numFmtId="0" fontId="6" fillId="0" borderId="0" xfId="5" applyAlignment="1">
      <alignment horizontal="right" vertical="top"/>
    </xf>
    <xf numFmtId="9" fontId="4" fillId="4" borderId="1" xfId="3" applyNumberFormat="1" applyAlignment="1">
      <alignment horizontal="right"/>
    </xf>
    <xf numFmtId="0" fontId="2" fillId="2" borderId="5" xfId="1" applyBorder="1"/>
    <xf numFmtId="0" fontId="11" fillId="2" borderId="5" xfId="1" applyFont="1" applyBorder="1"/>
    <xf numFmtId="0" fontId="12" fillId="2" borderId="7" xfId="1" applyFont="1" applyBorder="1"/>
    <xf numFmtId="0" fontId="0" fillId="0" borderId="7" xfId="0" applyBorder="1"/>
    <xf numFmtId="0" fontId="0" fillId="0" borderId="8" xfId="0" applyBorder="1"/>
    <xf numFmtId="0" fontId="7" fillId="6" borderId="0" xfId="6" applyFont="1" applyBorder="1"/>
    <xf numFmtId="0" fontId="7" fillId="7" borderId="0" xfId="7" applyFont="1" applyBorder="1"/>
    <xf numFmtId="0" fontId="5" fillId="9" borderId="8" xfId="9" applyFont="1" applyBorder="1"/>
    <xf numFmtId="0" fontId="5" fillId="9" borderId="0" xfId="9" applyFont="1" applyBorder="1"/>
    <xf numFmtId="0" fontId="7" fillId="10" borderId="0" xfId="10" applyFont="1" applyBorder="1"/>
    <xf numFmtId="0" fontId="7" fillId="11" borderId="0" xfId="11" applyFont="1" applyBorder="1"/>
    <xf numFmtId="0" fontId="13" fillId="0" borderId="5" xfId="0" applyFont="1" applyBorder="1" applyAlignment="1">
      <alignment textRotation="45"/>
    </xf>
    <xf numFmtId="3" fontId="14" fillId="6" borderId="9" xfId="6" applyNumberFormat="1" applyFont="1" applyBorder="1" applyAlignment="1">
      <alignment horizontal="right"/>
    </xf>
    <xf numFmtId="3" fontId="14" fillId="7" borderId="10" xfId="7" applyNumberFormat="1" applyFont="1" applyBorder="1" applyAlignment="1">
      <alignment horizontal="right"/>
    </xf>
    <xf numFmtId="164" fontId="14" fillId="6" borderId="10" xfId="6" applyNumberFormat="1" applyFont="1" applyBorder="1" applyAlignment="1">
      <alignment horizontal="right"/>
    </xf>
    <xf numFmtId="3" fontId="14" fillId="9" borderId="10" xfId="9" applyNumberFormat="1" applyFont="1" applyBorder="1" applyAlignment="1">
      <alignment horizontal="right"/>
    </xf>
    <xf numFmtId="3" fontId="14" fillId="10" borderId="10" xfId="10" applyNumberFormat="1" applyFont="1" applyBorder="1" applyAlignment="1">
      <alignment horizontal="right"/>
    </xf>
    <xf numFmtId="3" fontId="14" fillId="11" borderId="10" xfId="11" applyNumberFormat="1" applyFont="1" applyBorder="1" applyAlignment="1">
      <alignment horizontal="right"/>
    </xf>
    <xf numFmtId="164" fontId="14" fillId="10" borderId="10" xfId="10" applyNumberFormat="1" applyFont="1" applyBorder="1" applyAlignment="1">
      <alignment horizontal="right"/>
    </xf>
    <xf numFmtId="3" fontId="14" fillId="6" borderId="12" xfId="6" applyNumberFormat="1" applyFont="1" applyBorder="1" applyAlignment="1">
      <alignment horizontal="right"/>
    </xf>
    <xf numFmtId="3" fontId="14" fillId="7" borderId="13" xfId="7" applyNumberFormat="1" applyFont="1" applyBorder="1" applyAlignment="1">
      <alignment horizontal="right"/>
    </xf>
    <xf numFmtId="164" fontId="14" fillId="6" borderId="13" xfId="6" applyNumberFormat="1" applyFont="1" applyBorder="1" applyAlignment="1">
      <alignment horizontal="right"/>
    </xf>
    <xf numFmtId="3" fontId="14" fillId="9" borderId="13" xfId="9" applyNumberFormat="1" applyFont="1" applyBorder="1" applyAlignment="1">
      <alignment horizontal="right"/>
    </xf>
    <xf numFmtId="3" fontId="14" fillId="10" borderId="13" xfId="10" applyNumberFormat="1" applyFont="1" applyBorder="1" applyAlignment="1">
      <alignment horizontal="right"/>
    </xf>
    <xf numFmtId="3" fontId="14" fillId="11" borderId="13" xfId="11" applyNumberFormat="1" applyFont="1" applyBorder="1" applyAlignment="1">
      <alignment horizontal="right"/>
    </xf>
    <xf numFmtId="164" fontId="14" fillId="10" borderId="13" xfId="10" applyNumberFormat="1" applyFont="1" applyBorder="1" applyAlignment="1">
      <alignment horizontal="right"/>
    </xf>
    <xf numFmtId="0" fontId="6" fillId="0" borderId="0" xfId="5" applyAlignment="1">
      <alignment vertical="top"/>
    </xf>
    <xf numFmtId="0" fontId="0" fillId="0" borderId="0" xfId="4" applyFont="1" applyFill="1" applyBorder="1" applyAlignment="1">
      <alignment horizontal="right"/>
    </xf>
    <xf numFmtId="0" fontId="3" fillId="3" borderId="1" xfId="2" applyAlignment="1" applyProtection="1">
      <alignment horizontal="right"/>
      <protection locked="0"/>
    </xf>
    <xf numFmtId="9" fontId="3" fillId="3" borderId="1" xfId="2" applyNumberFormat="1" applyAlignment="1" applyProtection="1">
      <alignment horizontal="right"/>
      <protection locked="0"/>
    </xf>
    <xf numFmtId="0" fontId="8" fillId="0" borderId="0" xfId="2" applyFont="1" applyFill="1" applyBorder="1" applyAlignment="1" applyProtection="1">
      <alignment horizontal="right"/>
      <protection locked="0"/>
    </xf>
    <xf numFmtId="10" fontId="8" fillId="0" borderId="0" xfId="0" applyNumberFormat="1" applyFont="1" applyProtection="1">
      <protection locked="0"/>
    </xf>
    <xf numFmtId="0" fontId="15" fillId="0" borderId="0" xfId="0" applyFont="1" applyProtection="1">
      <protection hidden="1"/>
    </xf>
    <xf numFmtId="0" fontId="7" fillId="5" borderId="2" xfId="4" applyFont="1" applyAlignment="1">
      <alignment horizontal="right" vertical="center"/>
    </xf>
    <xf numFmtId="3" fontId="14" fillId="10" borderId="11" xfId="10" applyNumberFormat="1" applyFont="1" applyBorder="1" applyAlignment="1">
      <alignment horizontal="right"/>
    </xf>
    <xf numFmtId="3" fontId="14" fillId="10" borderId="17" xfId="10" applyNumberFormat="1" applyFont="1" applyBorder="1" applyAlignment="1">
      <alignment horizontal="right"/>
    </xf>
    <xf numFmtId="0" fontId="6" fillId="0" borderId="0" xfId="5" applyAlignment="1">
      <alignment horizontal="left" vertical="top" wrapText="1"/>
    </xf>
    <xf numFmtId="0" fontId="17" fillId="3" borderId="14" xfId="2" applyFont="1" applyBorder="1" applyAlignment="1" applyProtection="1">
      <alignment horizontal="left" vertical="center"/>
      <protection locked="0"/>
    </xf>
    <xf numFmtId="0" fontId="17" fillId="3" borderId="15" xfId="2" applyFont="1" applyBorder="1" applyAlignment="1" applyProtection="1">
      <alignment horizontal="left" vertical="center"/>
      <protection locked="0"/>
    </xf>
    <xf numFmtId="0" fontId="17" fillId="3" borderId="16" xfId="2" applyFont="1" applyBorder="1" applyAlignment="1" applyProtection="1">
      <alignment horizontal="left" vertical="center"/>
      <protection locked="0"/>
    </xf>
    <xf numFmtId="0" fontId="7" fillId="8" borderId="6" xfId="8" applyFont="1" applyBorder="1" applyAlignment="1">
      <alignment horizontal="center" vertical="center" textRotation="90" wrapText="1"/>
    </xf>
    <xf numFmtId="0" fontId="7" fillId="8" borderId="8" xfId="8" applyFont="1" applyBorder="1" applyAlignment="1">
      <alignment horizontal="center" vertical="center" textRotation="90" wrapText="1"/>
    </xf>
    <xf numFmtId="0" fontId="7" fillId="12" borderId="8" xfId="12" applyFont="1" applyBorder="1" applyAlignment="1">
      <alignment horizontal="center" vertical="center" textRotation="90" wrapText="1"/>
    </xf>
    <xf numFmtId="0" fontId="7" fillId="12" borderId="18" xfId="12" applyFont="1" applyBorder="1" applyAlignment="1">
      <alignment horizontal="center" vertical="center" textRotation="90" wrapText="1"/>
    </xf>
  </cellXfs>
  <cellStyles count="13">
    <cellStyle name="20% - Accent2" xfId="6" builtinId="34"/>
    <cellStyle name="20% - Accent5" xfId="10" builtinId="46"/>
    <cellStyle name="40% - Accent2" xfId="7" builtinId="35"/>
    <cellStyle name="40% - Accent5" xfId="11" builtinId="47"/>
    <cellStyle name="60% - Accent2" xfId="8" builtinId="36"/>
    <cellStyle name="60% - Accent5" xfId="12" builtinId="48"/>
    <cellStyle name="Accent3" xfId="9" builtinId="37"/>
    <cellStyle name="Bad" xfId="1" builtinId="27"/>
    <cellStyle name="Calculation" xfId="3" builtinId="22"/>
    <cellStyle name="Explanatory Text" xfId="5" builtinId="53"/>
    <cellStyle name="Input" xfId="2" builtinId="20"/>
    <cellStyle name="Normal" xfId="0" builtinId="0"/>
    <cellStyle name="Note" xfId="4" builtinId="10"/>
  </cellStyles>
  <dxfs count="16">
    <dxf>
      <font>
        <b/>
        <i val="0"/>
        <color theme="1"/>
      </font>
      <fill>
        <patternFill>
          <bgColor theme="7" tint="0.39994506668294322"/>
        </patternFill>
      </fill>
      <border>
        <left style="thin">
          <color auto="1"/>
        </left>
        <vertical/>
        <horizontal/>
      </border>
    </dxf>
    <dxf>
      <font>
        <b/>
        <i val="0"/>
        <color theme="1"/>
      </font>
      <fill>
        <patternFill>
          <bgColor theme="7" tint="0.39994506668294322"/>
        </patternFill>
      </fill>
      <border>
        <left style="thin">
          <color auto="1"/>
        </left>
        <right style="thin">
          <color auto="1"/>
        </right>
        <vertical/>
        <horizontal/>
      </border>
    </dxf>
    <dxf>
      <font>
        <b/>
        <i val="0"/>
        <color theme="1"/>
      </font>
      <fill>
        <patternFill>
          <bgColor theme="7" tint="0.39994506668294322"/>
        </patternFill>
      </fill>
      <border>
        <left style="thin">
          <color auto="1"/>
        </left>
        <right style="thin">
          <color auto="1"/>
        </right>
        <vertical/>
        <horizontal/>
      </border>
    </dxf>
    <dxf>
      <font>
        <b/>
        <i val="0"/>
        <color theme="1"/>
      </font>
      <fill>
        <patternFill>
          <bgColor theme="7" tint="0.39994506668294322"/>
        </patternFill>
      </fill>
      <border>
        <left style="thin">
          <color auto="1"/>
        </left>
        <right style="thin">
          <color auto="1"/>
        </right>
        <vertical/>
        <horizontal/>
      </border>
    </dxf>
    <dxf>
      <font>
        <b/>
        <i val="0"/>
        <color theme="1"/>
      </font>
      <fill>
        <patternFill>
          <bgColor theme="7" tint="0.39994506668294322"/>
        </patternFill>
      </fill>
      <border>
        <left style="thin">
          <color auto="1"/>
        </left>
        <right style="thin">
          <color auto="1"/>
        </right>
        <vertical/>
        <horizontal/>
      </border>
    </dxf>
    <dxf>
      <font>
        <b/>
        <i val="0"/>
        <color theme="1"/>
      </font>
      <fill>
        <patternFill>
          <bgColor theme="7" tint="0.39994506668294322"/>
        </patternFill>
      </fill>
      <border>
        <left style="thin">
          <color auto="1"/>
        </left>
        <right style="thin">
          <color auto="1"/>
        </right>
        <vertical/>
        <horizontal/>
      </border>
    </dxf>
    <dxf>
      <font>
        <b/>
        <i val="0"/>
        <color theme="1"/>
      </font>
      <fill>
        <patternFill>
          <bgColor theme="7" tint="0.39994506668294322"/>
        </patternFill>
      </fill>
      <border>
        <left style="thin">
          <color auto="1"/>
        </left>
        <right style="thin">
          <color auto="1"/>
        </right>
        <vertical/>
        <horizontal/>
      </border>
    </dxf>
    <dxf>
      <font>
        <b/>
        <i val="0"/>
        <color theme="1"/>
      </font>
      <fill>
        <patternFill>
          <bgColor theme="7" tint="0.39994506668294322"/>
        </patternFill>
      </fill>
      <border>
        <left style="thin">
          <color auto="1"/>
        </left>
        <right style="thin">
          <color auto="1"/>
        </right>
        <vertical/>
        <horizontal/>
      </border>
    </dxf>
    <dxf>
      <font>
        <b/>
        <i val="0"/>
        <color theme="1"/>
      </font>
      <fill>
        <patternFill>
          <bgColor theme="7" tint="0.39994506668294322"/>
        </patternFill>
      </fill>
      <border>
        <left style="thin">
          <color auto="1"/>
        </left>
        <right style="thin">
          <color auto="1"/>
        </right>
        <vertical/>
        <horizontal/>
      </border>
    </dxf>
    <dxf>
      <font>
        <b/>
        <i val="0"/>
        <color theme="1"/>
      </font>
      <fill>
        <patternFill>
          <bgColor theme="7" tint="0.39994506668294322"/>
        </patternFill>
      </fill>
      <border>
        <left style="thin">
          <color auto="1"/>
        </left>
        <right style="thin">
          <color auto="1"/>
        </right>
        <vertical/>
        <horizontal/>
      </border>
    </dxf>
    <dxf>
      <font>
        <b/>
        <i val="0"/>
        <color theme="1"/>
      </font>
      <fill>
        <patternFill>
          <bgColor theme="7" tint="0.39994506668294322"/>
        </patternFill>
      </fill>
      <border>
        <left style="thin">
          <color auto="1"/>
        </left>
        <right style="thin">
          <color auto="1"/>
        </right>
        <vertical/>
        <horizontal/>
      </border>
    </dxf>
    <dxf>
      <font>
        <b/>
        <i val="0"/>
        <color theme="1"/>
      </font>
      <fill>
        <patternFill>
          <bgColor theme="7" tint="0.39994506668294322"/>
        </patternFill>
      </fill>
      <border>
        <left style="thin">
          <color auto="1"/>
        </left>
        <right style="thin">
          <color auto="1"/>
        </right>
        <vertical/>
        <horizontal/>
      </border>
    </dxf>
    <dxf>
      <font>
        <color theme="1"/>
      </font>
      <fill>
        <patternFill>
          <bgColor rgb="FFFFCC99"/>
        </patternFill>
      </fill>
      <border>
        <left style="thin">
          <color rgb="FF7F7F7F"/>
        </left>
        <right style="thin">
          <color rgb="FF7F7F7F"/>
        </right>
        <top style="thin">
          <color rgb="FF7F7F7F"/>
        </top>
        <bottom style="thin">
          <color rgb="FF7F7F7F"/>
        </bottom>
        <vertical/>
        <horizontal/>
      </border>
    </dxf>
    <dxf>
      <font>
        <color theme="1"/>
      </font>
      <fill>
        <patternFill>
          <bgColor rgb="FFFFCC99"/>
        </patternFill>
      </fill>
      <border>
        <left style="thin">
          <color rgb="FF7F7F7F"/>
        </left>
        <right style="thin">
          <color rgb="FF7F7F7F"/>
        </right>
        <top style="thin">
          <color rgb="FF7F7F7F"/>
        </top>
        <bottom style="thin">
          <color rgb="FF7F7F7F"/>
        </bottom>
      </border>
    </dxf>
    <dxf>
      <fill>
        <patternFill>
          <bgColor rgb="FFFFFFCC"/>
        </patternFill>
      </fill>
      <border>
        <left style="thin">
          <color rgb="FFB2B2B2"/>
        </left>
        <right style="thin">
          <color rgb="FFB2B2B2"/>
        </right>
        <top style="thin">
          <color rgb="FFB2B2B2"/>
        </top>
        <bottom style="thin">
          <color rgb="FFB2B2B2"/>
        </bottom>
      </border>
    </dxf>
    <dxf>
      <fill>
        <patternFill>
          <bgColor rgb="FFFFFFCC"/>
        </patternFill>
      </fill>
      <border>
        <left style="thin">
          <color rgb="FFB2B2B2"/>
        </left>
        <right style="thin">
          <color rgb="FFB2B2B2"/>
        </right>
        <top style="thin">
          <color rgb="FFB2B2B2"/>
        </top>
        <bottom style="thin">
          <color rgb="FFB2B2B2"/>
        </bottom>
        <vertical/>
        <horizontal/>
      </border>
    </dxf>
  </dxfs>
  <tableStyles count="0" defaultTableStyle="TableStyleMedium2" defaultPivotStyle="PivotStyleLight16"/>
  <colors>
    <mruColors>
      <color rgb="FFFFCC99"/>
      <color rgb="FF7F7F7F"/>
      <color rgb="FFB2B2B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6640F-F360-4DD9-8144-4764F6CF7517}">
  <dimension ref="A1:S38"/>
  <sheetViews>
    <sheetView tabSelected="1" workbookViewId="0">
      <selection activeCell="L24" sqref="L24"/>
    </sheetView>
  </sheetViews>
  <sheetFormatPr defaultRowHeight="15" x14ac:dyDescent="0.25"/>
  <cols>
    <col min="2" max="2" width="62.140625" customWidth="1"/>
    <col min="3" max="3" width="36.5703125" customWidth="1"/>
    <col min="5" max="5" width="9.140625" customWidth="1"/>
    <col min="6" max="6" width="28.42578125" customWidth="1"/>
    <col min="7" max="18" width="7.42578125" customWidth="1"/>
  </cols>
  <sheetData>
    <row r="1" spans="1:19" s="18" customFormat="1" ht="15.75" x14ac:dyDescent="0.25">
      <c r="A1" s="18" t="s">
        <v>51</v>
      </c>
    </row>
    <row r="2" spans="1:19" s="16" customFormat="1" ht="15.75" thickBot="1" x14ac:dyDescent="0.3">
      <c r="A2" s="17" t="s">
        <v>14</v>
      </c>
    </row>
    <row r="3" spans="1:19" ht="17.25" customHeight="1" x14ac:dyDescent="0.25"/>
    <row r="4" spans="1:19" ht="17.25" customHeight="1" x14ac:dyDescent="0.25">
      <c r="B4" s="3" t="s">
        <v>11</v>
      </c>
      <c r="C4" s="5" t="s">
        <v>15</v>
      </c>
    </row>
    <row r="5" spans="1:19" ht="17.25" customHeight="1" x14ac:dyDescent="0.25">
      <c r="B5" s="4" t="s">
        <v>12</v>
      </c>
      <c r="C5" s="11" t="s">
        <v>16</v>
      </c>
      <c r="F5" s="49" t="s">
        <v>48</v>
      </c>
      <c r="G5" s="53"/>
      <c r="H5" s="54"/>
      <c r="I5" s="54"/>
      <c r="J5" s="54"/>
      <c r="K5" s="54"/>
      <c r="L5" s="54"/>
      <c r="M5" s="54"/>
      <c r="N5" s="54"/>
      <c r="O5" s="54"/>
      <c r="P5" s="54"/>
      <c r="Q5" s="54"/>
      <c r="R5" s="55"/>
    </row>
    <row r="6" spans="1:19" ht="17.25" customHeight="1" x14ac:dyDescent="0.25">
      <c r="B6" s="6" t="s">
        <v>13</v>
      </c>
      <c r="C6" s="11" t="s">
        <v>17</v>
      </c>
    </row>
    <row r="7" spans="1:19" ht="60.75" customHeight="1" thickBot="1" x14ac:dyDescent="0.3">
      <c r="E7" s="8"/>
      <c r="F7" s="8"/>
      <c r="G7" s="27" t="s">
        <v>22</v>
      </c>
      <c r="H7" s="27" t="s">
        <v>28</v>
      </c>
      <c r="I7" s="27" t="s">
        <v>24</v>
      </c>
      <c r="J7" s="27" t="s">
        <v>18</v>
      </c>
      <c r="K7" s="27" t="s">
        <v>29</v>
      </c>
      <c r="L7" s="27" t="s">
        <v>30</v>
      </c>
      <c r="M7" s="27" t="s">
        <v>31</v>
      </c>
      <c r="N7" s="27" t="s">
        <v>32</v>
      </c>
      <c r="O7" s="27" t="s">
        <v>33</v>
      </c>
      <c r="P7" s="27" t="s">
        <v>25</v>
      </c>
      <c r="Q7" s="27" t="s">
        <v>34</v>
      </c>
      <c r="R7" s="27" t="s">
        <v>35</v>
      </c>
    </row>
    <row r="8" spans="1:19" ht="17.25" customHeight="1" x14ac:dyDescent="0.25">
      <c r="B8" s="10" t="s">
        <v>9</v>
      </c>
      <c r="C8" s="44"/>
      <c r="E8" s="56" t="s">
        <v>39</v>
      </c>
      <c r="F8" s="21" t="s">
        <v>36</v>
      </c>
      <c r="G8" s="28">
        <v>10000</v>
      </c>
      <c r="H8" s="28">
        <v>7000</v>
      </c>
      <c r="I8" s="28" t="str">
        <f>IF($C$9="Single-Family Attached",3000*$C$13,IF($C$9="Low-Rise Multi-Family",7000+(($C$13-1)*2000),IF($C$9="High-Rise Multi-Family","ERROR","ERROR")))</f>
        <v>ERROR</v>
      </c>
      <c r="J8" s="28" t="str">
        <f>IF($C$9="Single-Family Attached",2200*$C$13,IF($C$9="Low-Rise Multi-Family",5000+(($C$13-1)*1000),IF($C$9="High-Rise Multi-Family",5000+(($C$13-1)*750),"ERROR")))</f>
        <v>ERROR</v>
      </c>
      <c r="K8" s="28">
        <v>5000</v>
      </c>
      <c r="L8" s="28">
        <v>5000</v>
      </c>
      <c r="M8" s="28">
        <v>5000</v>
      </c>
      <c r="N8" s="28">
        <v>5000</v>
      </c>
      <c r="O8" s="28">
        <v>5000</v>
      </c>
      <c r="P8" s="28" t="s">
        <v>42</v>
      </c>
      <c r="Q8" s="28" t="s">
        <v>42</v>
      </c>
      <c r="R8" s="35" t="s">
        <v>42</v>
      </c>
      <c r="S8" s="20"/>
    </row>
    <row r="9" spans="1:19" ht="17.25" customHeight="1" x14ac:dyDescent="0.25">
      <c r="B9" s="10" t="s">
        <v>41</v>
      </c>
      <c r="C9" s="44"/>
      <c r="E9" s="57"/>
      <c r="F9" s="22" t="s">
        <v>37</v>
      </c>
      <c r="G9" s="29">
        <v>80</v>
      </c>
      <c r="H9" s="29">
        <v>65</v>
      </c>
      <c r="I9" s="29" t="str">
        <f>IF($C$9="Single-Family Attached",25*$C$13,IF($C$9="Low-Rise Multi-Family",MIN(140,65+(($C$13-1)*5)),IF($C$9="High-Rise Multi-Family","ERROR","ERROR")))</f>
        <v>ERROR</v>
      </c>
      <c r="J9" s="29" t="str">
        <f>IF($C$9="Single-Family Attached",20*$C$13,IF($C$9="Low-Rise Multi-Family",MIN(125,50+(($C$13-1)*5)),IF($C$9="High-Rise Multi-Family",MIN(100,50+(($C$13-1)*5)),"ERROR")))</f>
        <v>ERROR</v>
      </c>
      <c r="K9" s="29">
        <f>MIN(200,$C$13*40)</f>
        <v>0</v>
      </c>
      <c r="L9" s="29">
        <f>MIN(200, $C$13*40)</f>
        <v>0</v>
      </c>
      <c r="M9" s="29">
        <f>MIN(200, $C$13*40)</f>
        <v>0</v>
      </c>
      <c r="N9" s="29">
        <f>MIN(200, $C$13*40)</f>
        <v>0</v>
      </c>
      <c r="O9" s="29">
        <f>MIN(200, $C$13*40)</f>
        <v>0</v>
      </c>
      <c r="P9" s="29" t="s">
        <v>42</v>
      </c>
      <c r="Q9" s="29" t="s">
        <v>42</v>
      </c>
      <c r="R9" s="36" t="s">
        <v>42</v>
      </c>
      <c r="S9" s="20"/>
    </row>
    <row r="10" spans="1:19" ht="17.25" customHeight="1" x14ac:dyDescent="0.25">
      <c r="C10" s="1"/>
      <c r="E10" s="57"/>
      <c r="F10" s="21" t="s">
        <v>38</v>
      </c>
      <c r="G10" s="30">
        <v>0.3</v>
      </c>
      <c r="H10" s="30">
        <v>0.4</v>
      </c>
      <c r="I10" s="30" t="s">
        <v>42</v>
      </c>
      <c r="J10" s="30" t="s">
        <v>42</v>
      </c>
      <c r="K10" s="30">
        <v>1</v>
      </c>
      <c r="L10" s="30">
        <v>2</v>
      </c>
      <c r="M10" s="30">
        <v>3</v>
      </c>
      <c r="N10" s="30">
        <v>4</v>
      </c>
      <c r="O10" s="30">
        <v>6</v>
      </c>
      <c r="P10" s="30">
        <v>0.5</v>
      </c>
      <c r="Q10" s="30">
        <v>1</v>
      </c>
      <c r="R10" s="37">
        <v>2</v>
      </c>
      <c r="S10" s="20"/>
    </row>
    <row r="11" spans="1:19" ht="17.25" customHeight="1" thickBot="1" x14ac:dyDescent="0.3">
      <c r="B11" s="7" t="s">
        <v>1</v>
      </c>
      <c r="C11" s="1"/>
      <c r="E11" s="57"/>
      <c r="F11" s="22" t="s">
        <v>47</v>
      </c>
      <c r="G11" s="29">
        <f>IF(C25="Yes",(IF($C$26="Downtown Subarea (CCOD-D)",0,IF(OR($C$26="Canal District Subarea (CCOD-C)",$C$26="Elsewhere (CCOD-E)"),1*$C$13, IF($C$26="Shrewsbury Street Subarea (CCOD-S)", ((($C$13*$C$27)*1.5)+(($C$13*$C$28)*1)), 2*$C$13)))), 2*$C$13)</f>
        <v>0</v>
      </c>
      <c r="H11" s="29">
        <f>IF(C25="Yes",(IF($C$26="Downtown Subarea (CCOD-D)",0,IF(OR($C$26="Canal District Subarea (CCOD-C)",$C$26="Elsewhere (CCOD-E)"),1*$C$13, IF($C$26="Shrewsbury Street Subarea (CCOD-S)", ((($C$13*$C$27)*1.5)+(($C$13*$C$28)*1)), 2*$C$13)))), 2*$C$13)</f>
        <v>0</v>
      </c>
      <c r="I11" s="29">
        <f>IF(C25="Yes",(IF($C$26="Downtown Subarea (CCOD-D)",0,IF(OR($C$26="Canal District Subarea (CCOD-C)",$C$26="Elsewhere (CCOD-E)"),1*$C$13, IF($C$26="Shrewsbury Street Subarea (CCOD-S)", ((($C$13*$C$27)*1.5)+(($C$13*$C$28)*1)), 2*$C$13)))), 2*$C$13)</f>
        <v>0</v>
      </c>
      <c r="J11" s="29">
        <f>IF(C25="Yes",(IF($C$26="Downtown Subarea (CCOD-D)",0,IF(OR($C$26="Canal District Subarea (CCOD-C)",$C$26="Elsewhere (CCOD-E)"),1*$C$13, IF($C$26="Shrewsbury Street Subarea (CCOD-S)", ((($C$13*$C$27)*1.5)+(($C$13*$C$28)*1)), 2*$C$13)))), 2*$C$13)</f>
        <v>0</v>
      </c>
      <c r="K11" s="29">
        <f>IF(C25="Yes",(IF($C$26="Downtown Subarea (CCOD-D)",0,IF(OR($C$26="Canal District Subarea (CCOD-C)",$C$26="Elsewhere (CCOD-E)"),1*$C$13, IF($C$26="Shrewsbury Street Subarea (CCOD-S)", ((($C$13*$C$27)*1.5)+(($C$13*$C$28)*1)), 2*$C$13)))), 2*$C$13)</f>
        <v>0</v>
      </c>
      <c r="L11" s="29">
        <f>IF(C25="Yes",(IF($C$26="Downtown Subarea (CCOD-D)",0,IF(OR($C$26="Canal District Subarea (CCOD-C)",$C$26="Elsewhere (CCOD-E)"),1*$C$13, IF($C$26="Shrewsbury Street Subarea (CCOD-S)", ((($C$13*$C$27)*1.5)+(($C$13*$C$28)*1)), 2*$C$13)))), 2*$C$13)</f>
        <v>0</v>
      </c>
      <c r="M11" s="29">
        <f>IF(C25="Yes",(IF($C$26="Downtown Subarea (CCOD-D)",0,IF(OR($C$26="Canal District Subarea (CCOD-C)",$C$26="Elsewhere (CCOD-E)"),1*$C$13, IF($C$26="Shrewsbury Street Subarea (CCOD-S)", ((($C$13*$C$27)*1.5)+(($C$13*$C$28)*1)), 2*$C$13)))), 2*$C$13)</f>
        <v>0</v>
      </c>
      <c r="N11" s="29">
        <f>IF(C25="Yes",(IF($C$26="Downtown Subarea (CCOD-D)",0,IF(OR($C$26="Canal District Subarea (CCOD-C)",$C$26="Elsewhere (CCOD-E)"),1*$C$13, IF($C$26="Shrewsbury Street Subarea (CCOD-S)", ((($C$13*$C$27)*1.5)+(($C$13*$C$28)*1)), 2*$C$13)))), 2*$C$13)</f>
        <v>0</v>
      </c>
      <c r="O11" s="29">
        <f>IF(C25="Yes",(IF($C$26="Downtown Subarea (CCOD-D)",0,IF(OR($C$26="Canal District Subarea (CCOD-C)",$C$26="Elsewhere (CCOD-E)"),1*$C$13, IF($C$26="Shrewsbury Street Subarea (CCOD-S)", ((($C$13*$C$27)*1.5)+(($C$13*$C$28)*1)), 2*$C$13)))), 2*$C$13)</f>
        <v>0</v>
      </c>
      <c r="P11" s="29">
        <f>IF(C25="Yes",(IF($C$26="Downtown Subarea (CCOD-D)",0,IF(OR($C$26="Canal District Subarea (CCOD-C)",$C$26="Elsewhere (CCOD-E)"),1*$C$13, IF($C$26="Shrewsbury Street Subarea (CCOD-S)", ((($C$13*$C$27)*1.5)+(($C$13*$C$28)*1)), 2*$C$13)))), 2*$C$13)</f>
        <v>0</v>
      </c>
      <c r="Q11" s="29">
        <f>IF(C25="Yes",(IF($C$26="Downtown Subarea (CCOD-D)",0,IF(OR($C$26="Canal District Subarea (CCOD-C)",$C$26="Elsewhere (CCOD-E)"),1*$C$13, IF($C$26="Shrewsbury Street Subarea (CCOD-S)", ((($C$13*$C$27)*1.5)+(($C$13*$C$28)*1)), 2*$C$13)))), 2*$C$13)</f>
        <v>0</v>
      </c>
      <c r="R11" s="36">
        <f>IF(C25="Yes",(IF($C$26="Downtown Subarea (CCOD-D)",0,IF(OR($C$26="Canal District Subarea (CCOD-C)",$C$26="Elsewhere (CCOD-E)"),1*$C$13, IF($C$26="Shrewsbury Street Subarea (CCOD-S)", ((($C$13*$C$27)*1.5)+(($C$13*$C$28)*1)), 2*$C$13)))), 2*$C$13)</f>
        <v>0</v>
      </c>
      <c r="S11" s="20"/>
    </row>
    <row r="12" spans="1:19" ht="17.25" customHeight="1" x14ac:dyDescent="0.25">
      <c r="B12" s="12" t="s">
        <v>3</v>
      </c>
      <c r="C12" s="44"/>
      <c r="E12" s="23"/>
      <c r="F12" s="24"/>
      <c r="G12" s="31"/>
      <c r="H12" s="31"/>
      <c r="I12" s="31"/>
      <c r="J12" s="31"/>
      <c r="K12" s="31"/>
      <c r="L12" s="31"/>
      <c r="M12" s="31"/>
      <c r="N12" s="31"/>
      <c r="O12" s="31"/>
      <c r="P12" s="31"/>
      <c r="Q12" s="31"/>
      <c r="R12" s="38"/>
      <c r="S12" s="20"/>
    </row>
    <row r="13" spans="1:19" ht="17.25" customHeight="1" x14ac:dyDescent="0.25">
      <c r="B13" s="9" t="s">
        <v>4</v>
      </c>
      <c r="C13" s="44"/>
      <c r="E13" s="58" t="s">
        <v>40</v>
      </c>
      <c r="F13" s="25" t="s">
        <v>36</v>
      </c>
      <c r="G13" s="32">
        <v>10000</v>
      </c>
      <c r="H13" s="32">
        <v>7000</v>
      </c>
      <c r="I13" s="32" t="str">
        <f>IF($C$9="Single-Family Attached",3000*($C$13*(1-$C$21)),IF($C$9="Low-Rise Multi-Family",7000+((($C$13*(1-$C$21))-1)*2000),IF($C$9="High-Rise Multi-Family","ERROR","ERROR")))</f>
        <v>ERROR</v>
      </c>
      <c r="J13" s="32" t="str">
        <f>IF($C$9="Single-Family Attached",2200*($C$13*(1-$C$21)),IF($C$9="Low-Rise Multi-Family",5000+((($C$13*(1-$C$21))-1)*1000),IF($C$9="High-Rise Multi-Family",5000+((($C$13*(1-$C$21))-1)*750),"ERROR")))</f>
        <v>ERROR</v>
      </c>
      <c r="K13" s="32">
        <v>5000</v>
      </c>
      <c r="L13" s="32">
        <v>5000</v>
      </c>
      <c r="M13" s="32">
        <v>5000</v>
      </c>
      <c r="N13" s="32">
        <v>5000</v>
      </c>
      <c r="O13" s="32">
        <v>5000</v>
      </c>
      <c r="P13" s="32" t="s">
        <v>42</v>
      </c>
      <c r="Q13" s="32" t="s">
        <v>42</v>
      </c>
      <c r="R13" s="39" t="s">
        <v>42</v>
      </c>
      <c r="S13" s="20"/>
    </row>
    <row r="14" spans="1:19" ht="17.25" customHeight="1" x14ac:dyDescent="0.25">
      <c r="B14" s="9" t="s">
        <v>0</v>
      </c>
      <c r="C14" s="2">
        <f>C13-C12</f>
        <v>0</v>
      </c>
      <c r="E14" s="58"/>
      <c r="F14" s="26" t="s">
        <v>37</v>
      </c>
      <c r="G14" s="33">
        <v>80</v>
      </c>
      <c r="H14" s="33">
        <v>65</v>
      </c>
      <c r="I14" s="33" t="str">
        <f>IF($C$9="Single-Family Attached",25*($C$13*(1-$C$21)),IF($C$9="Low-Rise Multi-Family",MIN(140,65+((($C$13*(1-$C$21))-1)*5)),IF($C$9="High-Rise Multi-Family","ERROR","ERROR")))</f>
        <v>ERROR</v>
      </c>
      <c r="J14" s="33" t="str">
        <f>IF($C$9="Single-Family Attached",20*($C$13*(1-$C$21)),IF($C$9="Low-Rise Multi-Family",MIN(125,50+((($C$13*(1-$C$21))-1)*5)),IF($C$9="High-Rise Multi-Family",MIN(100,50+((($C$13*(1-$C$21))-1)*5)),"ERROR")))</f>
        <v>ERROR</v>
      </c>
      <c r="K14" s="33">
        <f>MIN(200, ($C$13*(1-$C$21))*40)</f>
        <v>0</v>
      </c>
      <c r="L14" s="33">
        <f>MIN(200, ($C$13*(1-$C$21))*40)</f>
        <v>0</v>
      </c>
      <c r="M14" s="33">
        <f>MIN(200, ($C$13*(1-$C$21))*40)</f>
        <v>0</v>
      </c>
      <c r="N14" s="33">
        <f>MIN(200, ($C$13*(1-$C$21))*40)</f>
        <v>0</v>
      </c>
      <c r="O14" s="33">
        <f>MIN(200, ($C$13*(1-$C$21))*40)</f>
        <v>0</v>
      </c>
      <c r="P14" s="33" t="s">
        <v>42</v>
      </c>
      <c r="Q14" s="33" t="s">
        <v>42</v>
      </c>
      <c r="R14" s="40" t="s">
        <v>42</v>
      </c>
      <c r="S14" s="20"/>
    </row>
    <row r="15" spans="1:19" ht="17.25" customHeight="1" x14ac:dyDescent="0.25">
      <c r="B15" s="1"/>
      <c r="C15" s="1"/>
      <c r="E15" s="58"/>
      <c r="F15" s="25" t="s">
        <v>38</v>
      </c>
      <c r="G15" s="34">
        <f>G10*(1+$C$21)</f>
        <v>0.315</v>
      </c>
      <c r="H15" s="34">
        <f>H10*(1+$C$21)</f>
        <v>0.42000000000000004</v>
      </c>
      <c r="I15" s="34" t="s">
        <v>42</v>
      </c>
      <c r="J15" s="34" t="s">
        <v>42</v>
      </c>
      <c r="K15" s="34">
        <f t="shared" ref="K15:P15" si="0">K10*(1+$C$21)</f>
        <v>1.05</v>
      </c>
      <c r="L15" s="34">
        <f t="shared" si="0"/>
        <v>2.1</v>
      </c>
      <c r="M15" s="34">
        <f t="shared" si="0"/>
        <v>3.1500000000000004</v>
      </c>
      <c r="N15" s="34">
        <f t="shared" si="0"/>
        <v>4.2</v>
      </c>
      <c r="O15" s="34">
        <f t="shared" si="0"/>
        <v>6.3000000000000007</v>
      </c>
      <c r="P15" s="34">
        <f t="shared" si="0"/>
        <v>0.52500000000000002</v>
      </c>
      <c r="Q15" s="34">
        <f t="shared" ref="Q15:R15" si="1">Q10*(1+$C$21)</f>
        <v>1.05</v>
      </c>
      <c r="R15" s="41">
        <f t="shared" si="1"/>
        <v>2.1</v>
      </c>
      <c r="S15" s="20"/>
    </row>
    <row r="16" spans="1:19" ht="17.25" customHeight="1" x14ac:dyDescent="0.25">
      <c r="C16" s="1"/>
      <c r="E16" s="58"/>
      <c r="F16" s="26" t="s">
        <v>47</v>
      </c>
      <c r="G16" s="33">
        <f t="shared" ref="G16:R16" si="2">ROUNDUP(IF($C$24="No",IF($C$25="Yes",IF($C$26="Shrewsbury Street Subarea (CCOD-S)",((($C$13*(1-$C$21))*$C$27)*1.5+(($C$13*(1-$C$21))*$C$28)*1),IF(OR($C$26="Canal District Subarea (CCOD-C)",$C$26="Elsewhere (CCOD-E)"),($C$13*(1-$C$21))*1,0)),($C$13*(1-$C$21)*2)),0.75*(IF($C$25="Yes",IF($C$26="Shrewsbury Street Subarea (CCOD-S)",((($C$13*(1-$C$21))*$C$27)*1.5+(($C$13*(1-$C$21))*$C$28)*1),IF(OR($C$26="Canal District Subarea (CCOD-C)",$C$26="Elsewhere (CCOD-E)"),($C$13*(1-$C$21))*1,0)),($C$13*(1-$C$21)*2)))), 0)</f>
        <v>0</v>
      </c>
      <c r="H16" s="33">
        <f t="shared" si="2"/>
        <v>0</v>
      </c>
      <c r="I16" s="33">
        <f t="shared" si="2"/>
        <v>0</v>
      </c>
      <c r="J16" s="33">
        <f t="shared" si="2"/>
        <v>0</v>
      </c>
      <c r="K16" s="33">
        <f t="shared" si="2"/>
        <v>0</v>
      </c>
      <c r="L16" s="33">
        <f t="shared" si="2"/>
        <v>0</v>
      </c>
      <c r="M16" s="33">
        <f t="shared" si="2"/>
        <v>0</v>
      </c>
      <c r="N16" s="33">
        <f t="shared" si="2"/>
        <v>0</v>
      </c>
      <c r="O16" s="33">
        <f t="shared" si="2"/>
        <v>0</v>
      </c>
      <c r="P16" s="33">
        <f t="shared" si="2"/>
        <v>0</v>
      </c>
      <c r="Q16" s="33">
        <f t="shared" si="2"/>
        <v>0</v>
      </c>
      <c r="R16" s="40">
        <f t="shared" si="2"/>
        <v>0</v>
      </c>
      <c r="S16" s="20"/>
    </row>
    <row r="17" spans="1:18" ht="17.25" customHeight="1" thickBot="1" x14ac:dyDescent="0.3">
      <c r="B17" s="13" t="s">
        <v>2</v>
      </c>
      <c r="C17" s="1"/>
      <c r="E17" s="59"/>
      <c r="F17" s="25" t="s">
        <v>50</v>
      </c>
      <c r="G17" s="50">
        <f>G11*0.5</f>
        <v>0</v>
      </c>
      <c r="H17" s="50">
        <f t="shared" ref="H17:R17" si="3">H11*0.5</f>
        <v>0</v>
      </c>
      <c r="I17" s="50">
        <f t="shared" si="3"/>
        <v>0</v>
      </c>
      <c r="J17" s="50">
        <f t="shared" si="3"/>
        <v>0</v>
      </c>
      <c r="K17" s="50">
        <f t="shared" si="3"/>
        <v>0</v>
      </c>
      <c r="L17" s="50">
        <f t="shared" si="3"/>
        <v>0</v>
      </c>
      <c r="M17" s="50">
        <f t="shared" si="3"/>
        <v>0</v>
      </c>
      <c r="N17" s="50">
        <f t="shared" si="3"/>
        <v>0</v>
      </c>
      <c r="O17" s="50">
        <f t="shared" si="3"/>
        <v>0</v>
      </c>
      <c r="P17" s="50">
        <f t="shared" si="3"/>
        <v>0</v>
      </c>
      <c r="Q17" s="50">
        <f t="shared" si="3"/>
        <v>0</v>
      </c>
      <c r="R17" s="51">
        <f t="shared" si="3"/>
        <v>0</v>
      </c>
    </row>
    <row r="18" spans="1:18" ht="17.25" customHeight="1" x14ac:dyDescent="0.25">
      <c r="B18" s="12" t="s">
        <v>5</v>
      </c>
      <c r="C18" s="45"/>
      <c r="E18" s="19"/>
      <c r="F18" s="19"/>
      <c r="G18" s="19"/>
      <c r="H18" s="19"/>
      <c r="I18" s="19"/>
      <c r="J18" s="19"/>
      <c r="K18" s="19"/>
      <c r="L18" s="19"/>
      <c r="M18" s="19"/>
      <c r="N18" s="19"/>
      <c r="O18" s="19"/>
      <c r="P18" s="19"/>
      <c r="Q18" s="19"/>
      <c r="R18" s="19"/>
    </row>
    <row r="19" spans="1:18" ht="17.25" customHeight="1" x14ac:dyDescent="0.25">
      <c r="B19" s="9" t="s">
        <v>19</v>
      </c>
      <c r="C19" s="45"/>
    </row>
    <row r="20" spans="1:18" ht="17.25" customHeight="1" x14ac:dyDescent="0.25">
      <c r="B20" s="9" t="s">
        <v>10</v>
      </c>
      <c r="C20" s="15">
        <f>C18+C19</f>
        <v>0</v>
      </c>
    </row>
    <row r="21" spans="1:18" ht="17.25" customHeight="1" x14ac:dyDescent="0.25">
      <c r="B21" s="9" t="s">
        <v>20</v>
      </c>
      <c r="C21" s="15">
        <f>IF((AND(C8="RG-5",C20&gt;0.1)),0.15,IF(C20&gt;0.2,0.25,C20+0.05))</f>
        <v>0.05</v>
      </c>
    </row>
    <row r="22" spans="1:18" ht="17.25" customHeight="1" x14ac:dyDescent="0.25">
      <c r="C22" s="1"/>
    </row>
    <row r="23" spans="1:18" ht="17.25" customHeight="1" thickBot="1" x14ac:dyDescent="0.3">
      <c r="B23" s="13" t="s">
        <v>26</v>
      </c>
      <c r="C23" s="1"/>
    </row>
    <row r="24" spans="1:18" ht="17.25" customHeight="1" x14ac:dyDescent="0.25">
      <c r="B24" s="12" t="s">
        <v>27</v>
      </c>
      <c r="C24" s="44"/>
    </row>
    <row r="25" spans="1:18" ht="17.25" customHeight="1" x14ac:dyDescent="0.25">
      <c r="B25" s="9" t="s">
        <v>43</v>
      </c>
      <c r="C25" s="44"/>
    </row>
    <row r="26" spans="1:18" ht="17.25" customHeight="1" x14ac:dyDescent="0.25">
      <c r="B26" s="43" t="str">
        <f>IF(C25="YES","If yes, which CCOD parking subarea:","")</f>
        <v/>
      </c>
      <c r="C26" s="46"/>
    </row>
    <row r="27" spans="1:18" ht="17.25" customHeight="1" x14ac:dyDescent="0.25">
      <c r="B27" s="1" t="str">
        <f>IF(AND(C26="Shrewsbury Street Subarea (CCOD-S)",C25="Yes"), "Enter the percentage of units with 2+ bedrooms:", "")</f>
        <v/>
      </c>
      <c r="C27" s="47"/>
    </row>
    <row r="28" spans="1:18" ht="17.25" customHeight="1" x14ac:dyDescent="0.25">
      <c r="B28" s="1" t="str">
        <f>IF(AND(C26="Shrewsbury Street Subarea (CCOD-S)",C25="Yes"), "Enter the percentage of studio and 1br units:", "")</f>
        <v/>
      </c>
      <c r="C28" s="47"/>
    </row>
    <row r="29" spans="1:18" ht="17.25" customHeight="1" x14ac:dyDescent="0.25">
      <c r="B29" s="1"/>
    </row>
    <row r="30" spans="1:18" x14ac:dyDescent="0.25">
      <c r="A30" s="14">
        <v>1</v>
      </c>
      <c r="B30" s="52" t="s">
        <v>6</v>
      </c>
      <c r="C30" s="52"/>
      <c r="D30" s="52"/>
      <c r="E30" s="52"/>
      <c r="F30" s="52"/>
      <c r="G30" s="52"/>
      <c r="H30" s="52"/>
      <c r="I30" s="52"/>
      <c r="J30" s="52"/>
      <c r="K30" s="52"/>
    </row>
    <row r="31" spans="1:18" x14ac:dyDescent="0.25">
      <c r="A31" s="14">
        <v>2</v>
      </c>
      <c r="B31" s="52" t="s">
        <v>7</v>
      </c>
      <c r="C31" s="52"/>
      <c r="D31" s="52"/>
      <c r="E31" s="52"/>
      <c r="F31" s="52"/>
      <c r="G31" s="52"/>
      <c r="H31" s="52"/>
      <c r="I31" s="52"/>
      <c r="J31" s="52"/>
      <c r="K31" s="52"/>
    </row>
    <row r="32" spans="1:18" x14ac:dyDescent="0.25">
      <c r="A32" s="14">
        <v>3</v>
      </c>
      <c r="B32" s="52" t="s">
        <v>21</v>
      </c>
      <c r="C32" s="52"/>
      <c r="D32" s="52"/>
      <c r="E32" s="52"/>
      <c r="F32" s="52"/>
      <c r="G32" s="52"/>
      <c r="H32" s="52"/>
      <c r="I32" s="52"/>
      <c r="J32" s="52"/>
      <c r="K32" s="52"/>
    </row>
    <row r="33" spans="1:11" ht="30" customHeight="1" x14ac:dyDescent="0.25">
      <c r="A33" s="14">
        <v>4</v>
      </c>
      <c r="B33" s="52" t="s">
        <v>8</v>
      </c>
      <c r="C33" s="52"/>
      <c r="D33" s="52"/>
      <c r="E33" s="52"/>
      <c r="F33" s="52"/>
      <c r="G33" s="52"/>
      <c r="H33" s="52"/>
      <c r="I33" s="52"/>
      <c r="J33" s="52"/>
      <c r="K33" s="52"/>
    </row>
    <row r="34" spans="1:11" ht="30" customHeight="1" x14ac:dyDescent="0.25">
      <c r="A34" s="14">
        <v>5</v>
      </c>
      <c r="B34" s="52" t="s">
        <v>23</v>
      </c>
      <c r="C34" s="52"/>
      <c r="D34" s="52"/>
      <c r="E34" s="52"/>
      <c r="F34" s="52"/>
      <c r="G34" s="52"/>
      <c r="H34" s="52"/>
      <c r="I34" s="52"/>
      <c r="J34" s="52"/>
      <c r="K34" s="52"/>
    </row>
    <row r="35" spans="1:11" ht="30" customHeight="1" x14ac:dyDescent="0.25">
      <c r="A35" s="42">
        <v>6</v>
      </c>
      <c r="B35" s="52" t="s">
        <v>44</v>
      </c>
      <c r="C35" s="52"/>
      <c r="D35" s="52"/>
      <c r="E35" s="52"/>
      <c r="F35" s="52"/>
      <c r="G35" s="52"/>
      <c r="H35" s="52"/>
      <c r="I35" s="52"/>
      <c r="J35" s="52"/>
      <c r="K35" s="52"/>
    </row>
    <row r="36" spans="1:11" ht="45" customHeight="1" x14ac:dyDescent="0.25">
      <c r="A36" s="42">
        <v>7</v>
      </c>
      <c r="B36" s="52" t="s">
        <v>45</v>
      </c>
      <c r="C36" s="52"/>
      <c r="D36" s="52"/>
      <c r="E36" s="52"/>
      <c r="F36" s="52"/>
      <c r="G36" s="52"/>
      <c r="H36" s="52"/>
      <c r="I36" s="52"/>
      <c r="J36" s="52"/>
      <c r="K36" s="52"/>
    </row>
    <row r="37" spans="1:11" ht="45" customHeight="1" x14ac:dyDescent="0.25">
      <c r="A37" s="42">
        <v>8</v>
      </c>
      <c r="B37" s="52" t="s">
        <v>49</v>
      </c>
      <c r="C37" s="52"/>
      <c r="D37" s="52"/>
      <c r="E37" s="52"/>
      <c r="F37" s="52"/>
      <c r="G37" s="52"/>
      <c r="H37" s="52"/>
      <c r="I37" s="52"/>
      <c r="J37" s="52"/>
      <c r="K37" s="52"/>
    </row>
    <row r="38" spans="1:11" x14ac:dyDescent="0.25">
      <c r="B38" s="48" t="s">
        <v>46</v>
      </c>
    </row>
  </sheetData>
  <sheetProtection algorithmName="SHA-512" hashValue="DYqdlXvTyipJ5x968+iZF8q0n8+2WGKp6V/DIXTFeTPbrvD/QwtSMHDDy4JiUy5ZWhWmjYlYJf0h95yOVHkdYg==" saltValue="Nw24O15Vx0L/TS3CvnJiJg==" spinCount="100000" sheet="1" objects="1" scenarios="1"/>
  <mergeCells count="11">
    <mergeCell ref="B37:K37"/>
    <mergeCell ref="G5:R5"/>
    <mergeCell ref="B30:K30"/>
    <mergeCell ref="B31:K31"/>
    <mergeCell ref="B32:K32"/>
    <mergeCell ref="B33:K33"/>
    <mergeCell ref="B34:K34"/>
    <mergeCell ref="B35:K35"/>
    <mergeCell ref="B36:K36"/>
    <mergeCell ref="E8:E11"/>
    <mergeCell ref="E13:E17"/>
  </mergeCells>
  <conditionalFormatting sqref="B26">
    <cfRule type="expression" dxfId="15" priority="6">
      <formula>$C$25="Yes"</formula>
    </cfRule>
  </conditionalFormatting>
  <conditionalFormatting sqref="B27:B28">
    <cfRule type="expression" dxfId="14" priority="7">
      <formula>AND($C$25="Yes",$C$26="Shrewsbury Street Subarea (CCOD-S)")</formula>
    </cfRule>
  </conditionalFormatting>
  <conditionalFormatting sqref="C26">
    <cfRule type="expression" dxfId="13" priority="5">
      <formula>$C$25="Yes"</formula>
    </cfRule>
  </conditionalFormatting>
  <conditionalFormatting sqref="C27:C28">
    <cfRule type="expression" dxfId="12" priority="4">
      <formula>AND($C$25="Yes",$C$26="Shrewsbury Street Subarea (CCOD-S)")</formula>
    </cfRule>
  </conditionalFormatting>
  <conditionalFormatting sqref="G7:G17">
    <cfRule type="expression" dxfId="11" priority="19">
      <formula>$C$8="RS-10"</formula>
    </cfRule>
  </conditionalFormatting>
  <conditionalFormatting sqref="H7:H17">
    <cfRule type="expression" dxfId="10" priority="18">
      <formula>$C$8="RS-7"</formula>
    </cfRule>
  </conditionalFormatting>
  <conditionalFormatting sqref="I7:I17">
    <cfRule type="expression" dxfId="9" priority="17">
      <formula>$C$8="RL-7"</formula>
    </cfRule>
  </conditionalFormatting>
  <conditionalFormatting sqref="J7:J17">
    <cfRule type="expression" dxfId="8" priority="16">
      <formula>$C$8="RG-5"</formula>
    </cfRule>
  </conditionalFormatting>
  <conditionalFormatting sqref="K7:K17">
    <cfRule type="expression" dxfId="7" priority="15">
      <formula>$C$8="BO-1.0 or BL-1.0"</formula>
    </cfRule>
  </conditionalFormatting>
  <conditionalFormatting sqref="L7:L17">
    <cfRule type="expression" dxfId="6" priority="14">
      <formula>$C$8="BO-2.0 or BG-2.0"</formula>
    </cfRule>
  </conditionalFormatting>
  <conditionalFormatting sqref="M7:M17">
    <cfRule type="expression" dxfId="5" priority="13">
      <formula>$C$8="BG-3.0"</formula>
    </cfRule>
  </conditionalFormatting>
  <conditionalFormatting sqref="N7:N17">
    <cfRule type="expression" dxfId="4" priority="12">
      <formula>$C$8="BG-4.0"</formula>
    </cfRule>
  </conditionalFormatting>
  <conditionalFormatting sqref="O7:O17">
    <cfRule type="expression" dxfId="3" priority="11">
      <formula>$C$8="BG-6.0"</formula>
    </cfRule>
  </conditionalFormatting>
  <conditionalFormatting sqref="P7:P17">
    <cfRule type="expression" dxfId="2" priority="10">
      <formula>$C$8="ML-0.5"</formula>
    </cfRule>
  </conditionalFormatting>
  <conditionalFormatting sqref="Q7:Q17">
    <cfRule type="expression" dxfId="1" priority="9">
      <formula>$C$8="ML-1.0 or MG-1.0"</formula>
    </cfRule>
  </conditionalFormatting>
  <conditionalFormatting sqref="R7:R17">
    <cfRule type="expression" dxfId="0" priority="8">
      <formula>$C$8="ML-2.0 or MG-2.0"</formula>
    </cfRule>
  </conditionalFormatting>
  <dataValidations count="4">
    <dataValidation type="list" allowBlank="1" showInputMessage="1" showErrorMessage="1" sqref="C8" xr:uid="{E25BE692-FA1E-4F16-A039-D4DD4BF68E37}">
      <formula1>"RS-10, RS-7, RL-7, RG-5, BO-1.0 or BL-1.0, BO-2.0 or BG-2.0, BG-3.0, BG-4.0, BG-6.0, ML-0.5, ML-1.0 or MG-1.0, ML-2.0 or MG-2.0"</formula1>
    </dataValidation>
    <dataValidation type="list" allowBlank="1" showInputMessage="1" showErrorMessage="1" sqref="C24:C25" xr:uid="{F7861EC2-B0C4-4EFA-AE20-C472B7403FCE}">
      <formula1>"Yes, No"</formula1>
    </dataValidation>
    <dataValidation type="list" allowBlank="1" showInputMessage="1" showErrorMessage="1" sqref="C26" xr:uid="{8FA32A24-7700-4879-9120-665924A5B58C}">
      <formula1>"Downtown Subarea (CCOD-D), Shrewsbury Street Subarea (CCOD-S), Canal District Subarea (CCOD-C), Elsewhere (CCOD-E)"</formula1>
    </dataValidation>
    <dataValidation type="list" allowBlank="1" showInputMessage="1" showErrorMessage="1" sqref="C9" xr:uid="{2F9B3CDF-A70B-446F-A711-C67308F2A0BF}">
      <formula1>"Single-Family Attached, Low-Rise Multi-Family, High-Rise Multi-Family"</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1542fea-9197-44a8-8b3b-d68d6cc7efd1">
      <Terms xmlns="http://schemas.microsoft.com/office/infopath/2007/PartnerControls"/>
    </lcf76f155ced4ddcb4097134ff3c332f>
    <TaxCatchAll xmlns="c199deba-ebed-4beb-945d-9617b5f1a6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F5D7044A10C1842A0C9A90EBB108812" ma:contentTypeVersion="13" ma:contentTypeDescription="Create a new document." ma:contentTypeScope="" ma:versionID="26ff5d7fdc650b163eb0e433251bb622">
  <xsd:schema xmlns:xsd="http://www.w3.org/2001/XMLSchema" xmlns:xs="http://www.w3.org/2001/XMLSchema" xmlns:p="http://schemas.microsoft.com/office/2006/metadata/properties" xmlns:ns2="51542fea-9197-44a8-8b3b-d68d6cc7efd1" xmlns:ns3="c199deba-ebed-4beb-945d-9617b5f1a6f9" targetNamespace="http://schemas.microsoft.com/office/2006/metadata/properties" ma:root="true" ma:fieldsID="310b61c06f58d93ce0359a62e7cf76cb" ns2:_="" ns3:_="">
    <xsd:import namespace="51542fea-9197-44a8-8b3b-d68d6cc7efd1"/>
    <xsd:import namespace="c199deba-ebed-4beb-945d-9617b5f1a6f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542fea-9197-44a8-8b3b-d68d6cc7efd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c84dc4fa-548a-47ef-9450-c218d156a69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99deba-ebed-4beb-945d-9617b5f1a6f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111e174-b0b1-4ad6-844b-5e82d6fc2890}" ma:internalName="TaxCatchAll" ma:showField="CatchAllData" ma:web="c199deba-ebed-4beb-945d-9617b5f1a6f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8B252F-1B08-45EE-BDD2-46183996CE38}">
  <ds:schemaRefs>
    <ds:schemaRef ds:uri="http://schemas.microsoft.com/office/2006/metadata/properties"/>
    <ds:schemaRef ds:uri="http://schemas.microsoft.com/office/2006/documentManagement/types"/>
    <ds:schemaRef ds:uri="http://www.w3.org/XML/1998/namespace"/>
    <ds:schemaRef ds:uri="http://purl.org/dc/terms/"/>
    <ds:schemaRef ds:uri="b66e245d-45d3-4956-93e7-f8c7197cd6d0"/>
    <ds:schemaRef ds:uri="http://schemas.microsoft.com/office/infopath/2007/PartnerControls"/>
    <ds:schemaRef ds:uri="http://purl.org/dc/dcmitype/"/>
    <ds:schemaRef ds:uri="http://schemas.openxmlformats.org/package/2006/metadata/core-properties"/>
    <ds:schemaRef ds:uri="384bcc83-7298-4adf-a61f-d8b51c8b6fdb"/>
    <ds:schemaRef ds:uri="http://purl.org/dc/elements/1.1/"/>
  </ds:schemaRefs>
</ds:datastoreItem>
</file>

<file path=customXml/itemProps2.xml><?xml version="1.0" encoding="utf-8"?>
<ds:datastoreItem xmlns:ds="http://schemas.openxmlformats.org/officeDocument/2006/customXml" ds:itemID="{F127D327-2E17-46A2-9244-092E623BA94B}">
  <ds:schemaRefs>
    <ds:schemaRef ds:uri="http://schemas.microsoft.com/sharepoint/v3/contenttype/forms"/>
  </ds:schemaRefs>
</ds:datastoreItem>
</file>

<file path=customXml/itemProps3.xml><?xml version="1.0" encoding="utf-8"?>
<ds:datastoreItem xmlns:ds="http://schemas.openxmlformats.org/officeDocument/2006/customXml" ds:itemID="{FC83C092-648F-46A2-B8E6-A4B8F0A27E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IZ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Leger, Eric</dc:creator>
  <cp:lastModifiedBy>Leger, Eric</cp:lastModifiedBy>
  <dcterms:created xsi:type="dcterms:W3CDTF">2024-02-22T15:14:49Z</dcterms:created>
  <dcterms:modified xsi:type="dcterms:W3CDTF">2024-05-07T15:26:10Z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0x0101000C9C5E610FB13A42B93A79A0E2253FA4</vt:lpwstr>
  </property>
  <property fmtid="{D5CDD505-2E9C-101B-9397-08002B2CF9AE}" pid="3" name="Order">
    <vt:r8>800</vt:r8>
  </property>
  <property fmtid="{D5CDD505-2E9C-101B-9397-08002B2CF9AE}" pid="4" name="MediaServiceImageTags">
    <vt:lpwstr/>
  </property>
</Properties>
</file>